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8" sheetId="1" r:id="rId1"/>
  </sheets>
  <definedNames>
    <definedName name="_xlnm.Print_Area" localSheetId="0">'Приложение 8'!$A$1:$M$54</definedName>
  </definedNames>
  <calcPr calcId="125725"/>
</workbook>
</file>

<file path=xl/calcChain.xml><?xml version="1.0" encoding="utf-8"?>
<calcChain xmlns="http://schemas.openxmlformats.org/spreadsheetml/2006/main">
  <c r="N39" i="1"/>
  <c r="F43"/>
  <c r="F53" s="1"/>
  <c r="C42"/>
  <c r="N42" s="1"/>
  <c r="C41"/>
  <c r="D46"/>
  <c r="D31"/>
  <c r="N31" s="1"/>
  <c r="D47"/>
  <c r="D36"/>
  <c r="C47"/>
  <c r="C46"/>
  <c r="N46" s="1"/>
  <c r="C38"/>
  <c r="N38" s="1"/>
  <c r="C34"/>
  <c r="N34" s="1"/>
  <c r="C15"/>
  <c r="C43"/>
  <c r="G36"/>
  <c r="N52"/>
  <c r="L53"/>
  <c r="K53"/>
  <c r="J53"/>
  <c r="I53"/>
  <c r="E53"/>
  <c r="M44"/>
  <c r="M53" s="1"/>
  <c r="D48"/>
  <c r="C36"/>
  <c r="G37"/>
  <c r="N37" s="1"/>
  <c r="G41"/>
  <c r="D41"/>
  <c r="D42"/>
  <c r="N30"/>
  <c r="N48"/>
  <c r="D43"/>
  <c r="G26"/>
  <c r="N26" s="1"/>
  <c r="G19"/>
  <c r="N19" s="1"/>
  <c r="H33"/>
  <c r="G33"/>
  <c r="H16"/>
  <c r="G16"/>
  <c r="N16" s="1"/>
  <c r="N21"/>
  <c r="N22"/>
  <c r="N10"/>
  <c r="N11"/>
  <c r="N12"/>
  <c r="N13"/>
  <c r="N14"/>
  <c r="N17"/>
  <c r="N18"/>
  <c r="N20"/>
  <c r="N23"/>
  <c r="N24"/>
  <c r="N25"/>
  <c r="N27"/>
  <c r="N28"/>
  <c r="N29"/>
  <c r="N32"/>
  <c r="N35"/>
  <c r="N40"/>
  <c r="N44"/>
  <c r="N45"/>
  <c r="N49"/>
  <c r="N50"/>
  <c r="N51"/>
  <c r="N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N15"/>
  <c r="N41"/>
  <c r="N33" l="1"/>
  <c r="H53"/>
  <c r="C53"/>
  <c r="N47"/>
  <c r="N43"/>
  <c r="D53"/>
  <c r="N36"/>
  <c r="N53"/>
  <c r="G53"/>
</calcChain>
</file>

<file path=xl/sharedStrings.xml><?xml version="1.0" encoding="utf-8"?>
<sst xmlns="http://schemas.openxmlformats.org/spreadsheetml/2006/main" count="65" uniqueCount="65">
  <si>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</si>
  <si>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</si>
  <si>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</si>
  <si>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</si>
  <si>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</si>
  <si>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</si>
  <si>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</si>
  <si>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</si>
  <si>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</si>
  <si>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</si>
  <si>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</si>
  <si>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</si>
  <si>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</si>
  <si>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</si>
  <si>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</si>
  <si>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</si>
  <si>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</si>
  <si>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</si>
  <si>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</si>
  <si>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</si>
  <si>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</si>
  <si>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</si>
  <si>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</si>
  <si>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</si>
  <si>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</si>
  <si>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</si>
  <si>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</si>
  <si>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</si>
  <si>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</si>
  <si>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</si>
  <si>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</si>
  <si>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</si>
  <si>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</si>
  <si>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</si>
  <si>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</si>
  <si>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</si>
  <si>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</si>
  <si>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</si>
  <si>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</si>
  <si>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</si>
  <si>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</si>
  <si>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</si>
  <si>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</si>
  <si>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</si>
  <si>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</si>
  <si>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</si>
  <si>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</si>
  <si>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</si>
  <si>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</si>
  <si>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</si>
  <si>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</si>
  <si>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</si>
  <si>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</si>
  <si>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</si>
  <si>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</si>
  <si>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</si>
  <si>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</si>
  <si>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</si>
  <si>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</si>
  <si>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</si>
  <si>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</si>
  <si>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Определение РНК коронавируса ТОРС (SARS-cov) в мазках со слизистой оболочки носоглотки методом ПЦР (без стоимости теста)</t>
  </si>
  <si>
    <t xml:space="preserve">Приложение № 8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</si>
  <si>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30.09.2020г. №11</t>
  </si>
  <si>
    <t>ООО "ЦЕНТР КАРДИОЛОГИИ И НЕВРОЛОГИИ"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</si>
</sst>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view="pageBreakPreview" zoomScale="75" zoomScaleNormal="100" zoomScaleSheetLayoutView="75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A56" sqref="A56:XFD57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13" width="20.2851562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11" t="s">
        <v>62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19" t="s">
        <v>63</v>
      </c>
      <c r="J2" s="19"/>
      <c r="K2" s="19"/>
      <c r="L2" s="19"/>
      <c r="M2" s="16"/>
    </row>
    <row r="3" spans="1:18" ht="9.75" customHeight="1"/>
    <row r="4" spans="1:18" ht="18.75"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2" t="s">
        <v>8</v>
      </c>
      <c r="B6" s="21" t="s">
        <v>0</v>
      </c>
      <c r="C6" s="23" t="s">
        <v>59</v>
      </c>
      <c r="D6" s="23"/>
      <c r="E6" s="23"/>
      <c r="F6" s="23"/>
      <c r="G6" s="23"/>
      <c r="H6" s="23"/>
      <c r="I6" s="24" t="s">
        <v>58</v>
      </c>
      <c r="J6" s="24"/>
      <c r="K6" s="24"/>
      <c r="L6" s="24"/>
      <c r="M6" s="24"/>
    </row>
    <row r="7" spans="1:18" s="10" customFormat="1" ht="150" customHeight="1">
      <c r="A7" s="22"/>
      <c r="B7" s="21"/>
      <c r="C7" s="17" t="s">
        <v>1</v>
      </c>
      <c r="D7" s="17" t="s">
        <v>5</v>
      </c>
      <c r="E7" s="17" t="s">
        <v>53</v>
      </c>
      <c r="F7" s="17" t="s">
        <v>54</v>
      </c>
      <c r="G7" s="17" t="s">
        <v>55</v>
      </c>
      <c r="H7" s="17" t="s">
        <v>56</v>
      </c>
      <c r="I7" s="17" t="s">
        <v>60</v>
      </c>
      <c r="J7" s="17" t="s">
        <v>6</v>
      </c>
      <c r="K7" s="17" t="s">
        <v>52</v>
      </c>
      <c r="L7" s="17" t="s">
        <v>7</v>
      </c>
      <c r="M7" s="17" t="s">
        <v>61</v>
      </c>
      <c r="P7" s="18"/>
      <c r="Q7" s="18"/>
      <c r="R7" s="18"/>
    </row>
    <row r="8" spans="1:18" s="12" customFormat="1" ht="15.75" customHeight="1">
      <c r="A8" s="22"/>
      <c r="B8" s="21"/>
      <c r="C8" s="21" t="s">
        <v>2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8" s="12" customFormat="1">
      <c r="A9" s="14">
        <v>1</v>
      </c>
      <c r="B9" s="13" t="s">
        <v>11</v>
      </c>
      <c r="C9" s="3"/>
      <c r="D9" s="17"/>
      <c r="E9" s="17"/>
      <c r="F9" s="17"/>
      <c r="G9" s="3">
        <v>1691</v>
      </c>
      <c r="H9" s="3">
        <v>575</v>
      </c>
      <c r="I9" s="3">
        <v>3216</v>
      </c>
      <c r="J9" s="17"/>
      <c r="K9" s="17"/>
      <c r="L9" s="17"/>
      <c r="M9" s="17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7"/>
      <c r="E10" s="17"/>
      <c r="F10" s="17"/>
      <c r="G10" s="3">
        <v>1110</v>
      </c>
      <c r="H10" s="3">
        <v>607</v>
      </c>
      <c r="I10" s="3"/>
      <c r="J10" s="17"/>
      <c r="K10" s="17"/>
      <c r="L10" s="17"/>
      <c r="M10" s="17"/>
      <c r="N10" s="5">
        <f t="shared" ref="N10:N52" si="0">SUM(C10:M10)</f>
        <v>1717</v>
      </c>
    </row>
    <row r="11" spans="1:18" s="12" customFormat="1">
      <c r="A11" s="14">
        <f t="shared" ref="A11:A52" si="1">A10+1</f>
        <v>3</v>
      </c>
      <c r="B11" s="13" t="s">
        <v>16</v>
      </c>
      <c r="C11" s="3"/>
      <c r="D11" s="17"/>
      <c r="E11" s="17"/>
      <c r="F11" s="17"/>
      <c r="G11" s="3">
        <v>329</v>
      </c>
      <c r="H11" s="3">
        <v>803</v>
      </c>
      <c r="I11" s="3"/>
      <c r="J11" s="17"/>
      <c r="K11" s="17"/>
      <c r="L11" s="17"/>
      <c r="M11" s="17"/>
      <c r="N11" s="5">
        <f t="shared" si="0"/>
        <v>1132</v>
      </c>
    </row>
    <row r="12" spans="1:18" s="12" customFormat="1">
      <c r="A12" s="14">
        <f t="shared" si="1"/>
        <v>4</v>
      </c>
      <c r="B12" s="13" t="s">
        <v>17</v>
      </c>
      <c r="C12" s="3"/>
      <c r="D12" s="17"/>
      <c r="E12" s="17"/>
      <c r="F12" s="17"/>
      <c r="G12" s="3"/>
      <c r="H12" s="3">
        <v>1662</v>
      </c>
      <c r="I12" s="3">
        <v>5336</v>
      </c>
      <c r="J12" s="17"/>
      <c r="K12" s="17"/>
      <c r="L12" s="17"/>
      <c r="M12" s="17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7"/>
      <c r="E13" s="17"/>
      <c r="F13" s="17"/>
      <c r="G13" s="3">
        <v>2032</v>
      </c>
      <c r="H13" s="3">
        <v>1111</v>
      </c>
      <c r="I13" s="3"/>
      <c r="J13" s="17"/>
      <c r="K13" s="17"/>
      <c r="L13" s="17"/>
      <c r="M13" s="17"/>
      <c r="N13" s="5">
        <f t="shared" si="0"/>
        <v>3143</v>
      </c>
    </row>
    <row r="14" spans="1:18" s="12" customFormat="1">
      <c r="A14" s="14">
        <f t="shared" si="1"/>
        <v>6</v>
      </c>
      <c r="B14" s="13" t="s">
        <v>19</v>
      </c>
      <c r="C14" s="3"/>
      <c r="D14" s="17"/>
      <c r="E14" s="17"/>
      <c r="F14" s="17"/>
      <c r="G14" s="3">
        <v>1022</v>
      </c>
      <c r="H14" s="3">
        <v>597</v>
      </c>
      <c r="I14" s="3"/>
      <c r="J14" s="17"/>
      <c r="K14" s="17"/>
      <c r="L14" s="17"/>
      <c r="M14" s="17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f>1521+360</f>
        <v>1881</v>
      </c>
      <c r="D15" s="17"/>
      <c r="E15" s="17"/>
      <c r="F15" s="17"/>
      <c r="G15" s="3">
        <v>3843</v>
      </c>
      <c r="H15" s="3">
        <v>2726</v>
      </c>
      <c r="I15" s="3">
        <v>7875</v>
      </c>
      <c r="J15" s="17"/>
      <c r="K15" s="17"/>
      <c r="L15" s="17"/>
      <c r="M15" s="17"/>
      <c r="N15" s="5">
        <f t="shared" si="0"/>
        <v>16325</v>
      </c>
    </row>
    <row r="16" spans="1:18" s="12" customFormat="1">
      <c r="A16" s="14">
        <f t="shared" si="1"/>
        <v>8</v>
      </c>
      <c r="B16" s="13" t="s">
        <v>20</v>
      </c>
      <c r="C16" s="3"/>
      <c r="D16" s="17"/>
      <c r="E16" s="17"/>
      <c r="F16" s="17"/>
      <c r="G16" s="3">
        <f>311-306</f>
        <v>5</v>
      </c>
      <c r="H16" s="3">
        <f>427-419</f>
        <v>8</v>
      </c>
      <c r="I16" s="3"/>
      <c r="J16" s="17"/>
      <c r="K16" s="17"/>
      <c r="L16" s="17"/>
      <c r="M16" s="17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7"/>
      <c r="E17" s="17"/>
      <c r="F17" s="17"/>
      <c r="G17" s="3">
        <v>90</v>
      </c>
      <c r="H17" s="3">
        <v>222</v>
      </c>
      <c r="I17" s="3"/>
      <c r="J17" s="17"/>
      <c r="K17" s="17"/>
      <c r="L17" s="17"/>
      <c r="M17" s="17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7"/>
      <c r="E18" s="17"/>
      <c r="F18" s="17"/>
      <c r="G18" s="3">
        <v>356</v>
      </c>
      <c r="H18" s="3">
        <v>665</v>
      </c>
      <c r="I18" s="3"/>
      <c r="J18" s="17"/>
      <c r="K18" s="17"/>
      <c r="L18" s="17"/>
      <c r="M18" s="17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7"/>
      <c r="E19" s="17"/>
      <c r="F19" s="17"/>
      <c r="G19" s="3">
        <f>1578+40</f>
        <v>1618</v>
      </c>
      <c r="H19" s="3">
        <v>409</v>
      </c>
      <c r="I19" s="3"/>
      <c r="J19" s="17"/>
      <c r="K19" s="17"/>
      <c r="L19" s="17"/>
      <c r="M19" s="17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7"/>
      <c r="E20" s="17"/>
      <c r="F20" s="17"/>
      <c r="G20" s="3">
        <v>123</v>
      </c>
      <c r="H20" s="3">
        <v>580</v>
      </c>
      <c r="I20" s="3"/>
      <c r="J20" s="17"/>
      <c r="K20" s="17"/>
      <c r="L20" s="17"/>
      <c r="M20" s="17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7"/>
      <c r="E21" s="17"/>
      <c r="F21" s="17"/>
      <c r="G21" s="3">
        <v>272</v>
      </c>
      <c r="H21" s="3"/>
      <c r="I21" s="3"/>
      <c r="J21" s="17"/>
      <c r="K21" s="17"/>
      <c r="L21" s="17"/>
      <c r="M21" s="17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7"/>
      <c r="E22" s="17"/>
      <c r="F22" s="17"/>
      <c r="G22" s="3">
        <v>5319</v>
      </c>
      <c r="H22" s="3">
        <v>2557</v>
      </c>
      <c r="I22" s="3"/>
      <c r="J22" s="17"/>
      <c r="K22" s="17"/>
      <c r="L22" s="17"/>
      <c r="M22" s="17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7"/>
      <c r="E23" s="17"/>
      <c r="F23" s="17"/>
      <c r="G23" s="3"/>
      <c r="H23" s="3">
        <v>552</v>
      </c>
      <c r="I23" s="3"/>
      <c r="J23" s="17"/>
      <c r="K23" s="17"/>
      <c r="L23" s="17"/>
      <c r="M23" s="17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7"/>
      <c r="E24" s="17"/>
      <c r="F24" s="17"/>
      <c r="G24" s="3">
        <v>814</v>
      </c>
      <c r="H24" s="3">
        <v>480</v>
      </c>
      <c r="I24" s="3"/>
      <c r="J24" s="17"/>
      <c r="K24" s="17"/>
      <c r="L24" s="17"/>
      <c r="M24" s="17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7"/>
      <c r="E25" s="17"/>
      <c r="F25" s="17"/>
      <c r="G25" s="3">
        <v>1841</v>
      </c>
      <c r="H25" s="3">
        <v>1009</v>
      </c>
      <c r="I25" s="3"/>
      <c r="J25" s="17"/>
      <c r="K25" s="17"/>
      <c r="L25" s="17"/>
      <c r="M25" s="17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7"/>
      <c r="E26" s="17"/>
      <c r="F26" s="17"/>
      <c r="G26" s="3">
        <f>887-40</f>
        <v>847</v>
      </c>
      <c r="H26" s="3">
        <v>486</v>
      </c>
      <c r="I26" s="3"/>
      <c r="J26" s="17"/>
      <c r="K26" s="17"/>
      <c r="L26" s="17"/>
      <c r="M26" s="17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7"/>
      <c r="E27" s="17"/>
      <c r="F27" s="17"/>
      <c r="G27" s="3"/>
      <c r="H27" s="3">
        <v>2556</v>
      </c>
      <c r="I27" s="3"/>
      <c r="J27" s="17"/>
      <c r="K27" s="17"/>
      <c r="L27" s="17"/>
      <c r="M27" s="17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7"/>
      <c r="E28" s="17"/>
      <c r="F28" s="17"/>
      <c r="G28" s="3"/>
      <c r="H28" s="3">
        <v>593</v>
      </c>
      <c r="I28" s="3"/>
      <c r="J28" s="17"/>
      <c r="K28" s="17"/>
      <c r="L28" s="17"/>
      <c r="M28" s="17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v>1219</v>
      </c>
      <c r="D29" s="17"/>
      <c r="E29" s="17"/>
      <c r="F29" s="17"/>
      <c r="G29" s="3">
        <v>2203</v>
      </c>
      <c r="H29" s="3">
        <v>1683</v>
      </c>
      <c r="I29" s="3">
        <v>5023</v>
      </c>
      <c r="J29" s="17"/>
      <c r="K29" s="17"/>
      <c r="L29" s="17"/>
      <c r="M29" s="17"/>
      <c r="N29" s="5">
        <f t="shared" si="0"/>
        <v>10128</v>
      </c>
    </row>
    <row r="30" spans="1:14" s="12" customFormat="1">
      <c r="A30" s="14">
        <f t="shared" si="1"/>
        <v>22</v>
      </c>
      <c r="B30" s="13" t="s">
        <v>33</v>
      </c>
      <c r="C30" s="3"/>
      <c r="D30" s="17"/>
      <c r="E30" s="17"/>
      <c r="F30" s="17"/>
      <c r="G30" s="3">
        <v>1917</v>
      </c>
      <c r="H30" s="3">
        <v>1289</v>
      </c>
      <c r="I30" s="3"/>
      <c r="J30" s="17"/>
      <c r="K30" s="17"/>
      <c r="L30" s="17"/>
      <c r="M30" s="17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v>1567</v>
      </c>
      <c r="D31" s="3">
        <f>1133-254-321</f>
        <v>558</v>
      </c>
      <c r="E31" s="17"/>
      <c r="F31" s="17"/>
      <c r="G31" s="3">
        <v>4028</v>
      </c>
      <c r="H31" s="3">
        <v>2374</v>
      </c>
      <c r="I31" s="3">
        <v>17705</v>
      </c>
      <c r="J31" s="17"/>
      <c r="K31" s="17"/>
      <c r="L31" s="17"/>
      <c r="M31" s="17"/>
      <c r="N31" s="5">
        <f t="shared" si="0"/>
        <v>26232</v>
      </c>
    </row>
    <row r="32" spans="1:14" s="12" customFormat="1">
      <c r="A32" s="14">
        <f t="shared" si="1"/>
        <v>24</v>
      </c>
      <c r="B32" s="13" t="s">
        <v>35</v>
      </c>
      <c r="C32" s="3"/>
      <c r="D32" s="17"/>
      <c r="E32" s="17"/>
      <c r="F32" s="17"/>
      <c r="G32" s="3">
        <v>2118</v>
      </c>
      <c r="H32" s="3"/>
      <c r="I32" s="3"/>
      <c r="J32" s="17"/>
      <c r="K32" s="17"/>
      <c r="L32" s="17"/>
      <c r="M32" s="17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7"/>
      <c r="E33" s="17"/>
      <c r="F33" s="17"/>
      <c r="G33" s="3">
        <f>1628+306</f>
        <v>1934</v>
      </c>
      <c r="H33" s="3">
        <f>1284+419</f>
        <v>1703</v>
      </c>
      <c r="I33" s="3"/>
      <c r="J33" s="17"/>
      <c r="K33" s="17"/>
      <c r="L33" s="17"/>
      <c r="M33" s="17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3">
        <f>1991-7+177-93+200</f>
        <v>2268</v>
      </c>
      <c r="D34" s="17"/>
      <c r="E34" s="17"/>
      <c r="F34" s="17"/>
      <c r="G34" s="3">
        <v>4696</v>
      </c>
      <c r="H34" s="3">
        <v>3038</v>
      </c>
      <c r="I34" s="3"/>
      <c r="J34" s="17"/>
      <c r="K34" s="17"/>
      <c r="L34" s="17"/>
      <c r="M34" s="17"/>
      <c r="N34" s="5">
        <f t="shared" si="0"/>
        <v>10002</v>
      </c>
    </row>
    <row r="35" spans="1:14" s="12" customFormat="1">
      <c r="A35" s="14">
        <f t="shared" si="1"/>
        <v>27</v>
      </c>
      <c r="B35" s="13" t="s">
        <v>38</v>
      </c>
      <c r="C35" s="3"/>
      <c r="D35" s="17"/>
      <c r="E35" s="17"/>
      <c r="F35" s="17"/>
      <c r="G35" s="3">
        <v>6786</v>
      </c>
      <c r="H35" s="3">
        <v>2530</v>
      </c>
      <c r="I35" s="3"/>
      <c r="J35" s="17"/>
      <c r="K35" s="17"/>
      <c r="L35" s="17"/>
      <c r="M35" s="17"/>
      <c r="N35" s="5">
        <f t="shared" si="0"/>
        <v>9316</v>
      </c>
    </row>
    <row r="36" spans="1:14" s="12" customFormat="1" ht="31.5">
      <c r="A36" s="14">
        <f t="shared" si="1"/>
        <v>28</v>
      </c>
      <c r="B36" s="13" t="s">
        <v>13</v>
      </c>
      <c r="C36" s="3">
        <f>2609+7-298</f>
        <v>2318</v>
      </c>
      <c r="D36" s="3">
        <f>2672+264+150-2+330</f>
        <v>3414</v>
      </c>
      <c r="E36" s="17"/>
      <c r="F36" s="17"/>
      <c r="G36" s="3">
        <f>13971-1000</f>
        <v>12971</v>
      </c>
      <c r="H36" s="3">
        <v>5389</v>
      </c>
      <c r="I36" s="17"/>
      <c r="J36" s="17"/>
      <c r="K36" s="17"/>
      <c r="L36" s="17"/>
      <c r="M36" s="17"/>
      <c r="N36" s="5">
        <f t="shared" si="0"/>
        <v>24092</v>
      </c>
    </row>
    <row r="37" spans="1:14" s="12" customFormat="1" ht="31.5">
      <c r="A37" s="14">
        <f t="shared" si="1"/>
        <v>29</v>
      </c>
      <c r="B37" s="13" t="s">
        <v>39</v>
      </c>
      <c r="C37" s="3"/>
      <c r="D37" s="17"/>
      <c r="E37" s="17"/>
      <c r="F37" s="17"/>
      <c r="G37" s="3">
        <f>5287-800</f>
        <v>4487</v>
      </c>
      <c r="H37" s="3">
        <v>286</v>
      </c>
      <c r="I37" s="17"/>
      <c r="J37" s="17"/>
      <c r="K37" s="17"/>
      <c r="L37" s="17"/>
      <c r="M37" s="17"/>
      <c r="N37" s="5">
        <f t="shared" si="0"/>
        <v>4773</v>
      </c>
    </row>
    <row r="38" spans="1:14" s="12" customFormat="1">
      <c r="A38" s="14">
        <f t="shared" si="1"/>
        <v>30</v>
      </c>
      <c r="B38" s="13" t="s">
        <v>40</v>
      </c>
      <c r="C38" s="3">
        <f>2464+43</f>
        <v>2507</v>
      </c>
      <c r="D38" s="17"/>
      <c r="E38" s="17"/>
      <c r="F38" s="17"/>
      <c r="G38" s="3">
        <v>2611</v>
      </c>
      <c r="H38" s="3">
        <v>1539</v>
      </c>
      <c r="I38" s="17"/>
      <c r="J38" s="17"/>
      <c r="K38" s="17"/>
      <c r="L38" s="17"/>
      <c r="M38" s="17"/>
      <c r="N38" s="5">
        <f t="shared" si="0"/>
        <v>6657</v>
      </c>
    </row>
    <row r="39" spans="1:14" s="12" customFormat="1">
      <c r="A39" s="14">
        <f t="shared" si="1"/>
        <v>31</v>
      </c>
      <c r="B39" s="13" t="s">
        <v>41</v>
      </c>
      <c r="C39" s="3"/>
      <c r="D39" s="17"/>
      <c r="E39" s="17"/>
      <c r="F39" s="17"/>
      <c r="G39" s="3">
        <v>1129</v>
      </c>
      <c r="H39" s="3">
        <v>396</v>
      </c>
      <c r="I39" s="17"/>
      <c r="J39" s="17"/>
      <c r="K39" s="17"/>
      <c r="L39" s="17"/>
      <c r="M39" s="17"/>
      <c r="N39" s="5">
        <f t="shared" si="0"/>
        <v>1525</v>
      </c>
    </row>
    <row r="40" spans="1:14" s="12" customFormat="1">
      <c r="A40" s="14">
        <f t="shared" si="1"/>
        <v>32</v>
      </c>
      <c r="B40" s="13" t="s">
        <v>42</v>
      </c>
      <c r="C40" s="3"/>
      <c r="D40" s="17"/>
      <c r="E40" s="17"/>
      <c r="F40" s="17"/>
      <c r="G40" s="3">
        <v>823</v>
      </c>
      <c r="H40" s="3">
        <v>205</v>
      </c>
      <c r="I40" s="17"/>
      <c r="J40" s="17"/>
      <c r="K40" s="17"/>
      <c r="L40" s="17"/>
      <c r="M40" s="17"/>
      <c r="N40" s="5">
        <f t="shared" si="0"/>
        <v>1028</v>
      </c>
    </row>
    <row r="41" spans="1:14" ht="31.5">
      <c r="A41" s="14">
        <f t="shared" si="1"/>
        <v>33</v>
      </c>
      <c r="B41" s="9" t="s">
        <v>43</v>
      </c>
      <c r="C41" s="3">
        <f>500+432-2-380</f>
        <v>550</v>
      </c>
      <c r="D41" s="3">
        <f>706-2</f>
        <v>704</v>
      </c>
      <c r="E41" s="3"/>
      <c r="F41" s="3"/>
      <c r="G41" s="3">
        <f>1480+800</f>
        <v>2280</v>
      </c>
      <c r="H41" s="3">
        <v>3177</v>
      </c>
      <c r="I41" s="3"/>
      <c r="J41" s="3"/>
      <c r="K41" s="3"/>
      <c r="L41" s="3"/>
      <c r="M41" s="3"/>
      <c r="N41" s="5">
        <f t="shared" si="0"/>
        <v>6711</v>
      </c>
    </row>
    <row r="42" spans="1:14">
      <c r="A42" s="14">
        <f t="shared" si="1"/>
        <v>34</v>
      </c>
      <c r="B42" s="9" t="s">
        <v>44</v>
      </c>
      <c r="C42" s="3">
        <f>500-432+380</f>
        <v>448</v>
      </c>
      <c r="D42" s="3">
        <f>1000-610</f>
        <v>390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3"/>
      <c r="N42" s="5">
        <f>SUM(C42:M42)</f>
        <v>4538</v>
      </c>
    </row>
    <row r="43" spans="1:14" ht="31.5">
      <c r="A43" s="14">
        <f t="shared" si="1"/>
        <v>35</v>
      </c>
      <c r="B43" s="9" t="s">
        <v>9</v>
      </c>
      <c r="C43" s="3">
        <f>4918-177+9+2556+3178</f>
        <v>10484</v>
      </c>
      <c r="D43" s="3">
        <f>2000-10-508</f>
        <v>1482</v>
      </c>
      <c r="E43" s="3"/>
      <c r="F43" s="3">
        <f>694-111</f>
        <v>583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102894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3">
        <f>6000+6000</f>
        <v>12000</v>
      </c>
      <c r="N44" s="5">
        <f t="shared" si="0"/>
        <v>56845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f>1621+419</f>
        <v>2040</v>
      </c>
      <c r="D46" s="3">
        <f>1123-4+157-19+321</f>
        <v>1578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3618</v>
      </c>
    </row>
    <row r="47" spans="1:14">
      <c r="A47" s="14">
        <f t="shared" si="1"/>
        <v>39</v>
      </c>
      <c r="B47" s="9" t="s">
        <v>47</v>
      </c>
      <c r="C47" s="3">
        <f>1611+2+300</f>
        <v>1913</v>
      </c>
      <c r="D47" s="3">
        <f>1108+4+166+462+2+70</f>
        <v>1812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3725</v>
      </c>
    </row>
    <row r="48" spans="1:14">
      <c r="A48" s="14">
        <f t="shared" si="1"/>
        <v>40</v>
      </c>
      <c r="B48" s="9" t="s">
        <v>48</v>
      </c>
      <c r="C48" s="3"/>
      <c r="D48" s="3">
        <f>1634+185+19</f>
        <v>1838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1838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v>2000</v>
      </c>
      <c r="K50" s="3"/>
      <c r="L50" s="3"/>
      <c r="M50" s="3"/>
      <c r="N50" s="5">
        <f t="shared" si="0"/>
        <v>2000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v>49657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49657</v>
      </c>
    </row>
    <row r="52" spans="1:14">
      <c r="A52" s="14">
        <f t="shared" si="1"/>
        <v>44</v>
      </c>
      <c r="B52" s="9" t="s">
        <v>64</v>
      </c>
      <c r="C52" s="3"/>
      <c r="D52" s="3"/>
      <c r="E52" s="3"/>
      <c r="F52" s="3"/>
      <c r="G52" s="3">
        <v>1000</v>
      </c>
      <c r="H52" s="3"/>
      <c r="I52" s="3"/>
      <c r="J52" s="3"/>
      <c r="K52" s="3"/>
      <c r="L52" s="3"/>
      <c r="M52" s="3"/>
      <c r="N52" s="5">
        <f t="shared" si="0"/>
        <v>1000</v>
      </c>
    </row>
    <row r="53" spans="1:14" ht="30" customHeight="1">
      <c r="A53" s="6"/>
      <c r="B53" s="4" t="s">
        <v>3</v>
      </c>
      <c r="C53" s="15">
        <f>SUM(C9:C52)</f>
        <v>27195</v>
      </c>
      <c r="D53" s="15">
        <f t="shared" ref="D53:M53" si="2">SUM(D9:D52)</f>
        <v>11776</v>
      </c>
      <c r="E53" s="15">
        <f t="shared" si="2"/>
        <v>49657</v>
      </c>
      <c r="F53" s="15">
        <f t="shared" si="2"/>
        <v>583</v>
      </c>
      <c r="G53" s="15">
        <f t="shared" si="2"/>
        <v>76776</v>
      </c>
      <c r="H53" s="15">
        <f t="shared" si="2"/>
        <v>44278</v>
      </c>
      <c r="I53" s="15">
        <f t="shared" si="2"/>
        <v>84000</v>
      </c>
      <c r="J53" s="15">
        <f t="shared" si="2"/>
        <v>2000</v>
      </c>
      <c r="K53" s="15">
        <f t="shared" si="2"/>
        <v>200</v>
      </c>
      <c r="L53" s="15">
        <f t="shared" si="2"/>
        <v>88000</v>
      </c>
      <c r="M53" s="15">
        <f t="shared" si="2"/>
        <v>12000</v>
      </c>
      <c r="N53" s="5">
        <f>SUM(N9:N52)</f>
        <v>396465</v>
      </c>
    </row>
    <row r="54" spans="1:14">
      <c r="B54" s="1" t="s">
        <v>4</v>
      </c>
    </row>
    <row r="56" spans="1:14">
      <c r="I56" s="5"/>
      <c r="J56" s="5"/>
      <c r="K56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2020-10-21T13:38:22Z</dcterms:modified>
</cp:coreProperties>
</file>